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<sst xmlns="http://schemas.openxmlformats.org/spreadsheetml/2006/main" count="330" uniqueCount="90">
  <si>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</si>
  <si>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</si>
  <si>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</si>
  <si>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</si>
  <si>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</si>
  <si>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</si>
  <si>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</si>
  <si>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</si>
  <si>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</si>
  <si>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</si>
  <si>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</si>
  <si>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</si>
  <si>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</si>
  <si>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</si>
  <si>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</si>
  <si>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</si>
  <si>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</si>
  <si>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</si>
  <si>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</si>
  <si>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</si>
  <si>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</si>
  <si>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</si>
  <si>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</si>
  <si>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</si>
  <si>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0</t>
  </si>
  <si>
    <t>Приложение № 4</t>
  </si>
  <si>
    <t>к Извещению и документации о проведении</t>
  </si>
  <si>
    <t>открытого конкурса</t>
  </si>
  <si>
    <t>14</t>
  </si>
  <si>
    <t>5</t>
  </si>
  <si>
    <t>16</t>
  </si>
  <si>
    <t>10</t>
  </si>
  <si>
    <t>8</t>
  </si>
  <si>
    <t>570</t>
  </si>
  <si>
    <t>620</t>
  </si>
  <si>
    <t>430</t>
  </si>
  <si>
    <t>639,7</t>
  </si>
  <si>
    <t>Кедрова ул.</t>
  </si>
  <si>
    <t>Красных партизан ул.</t>
  </si>
  <si>
    <t>Маяковского ул.</t>
  </si>
  <si>
    <t>Полярная ул.</t>
  </si>
  <si>
    <t>Советская ул.</t>
  </si>
  <si>
    <t>Ярославская ул.</t>
  </si>
  <si>
    <t>Гуляева ул.</t>
  </si>
  <si>
    <t>22</t>
  </si>
  <si>
    <t>37</t>
  </si>
  <si>
    <t>41 к.3</t>
  </si>
  <si>
    <t>4</t>
  </si>
  <si>
    <t>71 к1</t>
  </si>
  <si>
    <t>45 к.1</t>
  </si>
  <si>
    <t>55</t>
  </si>
  <si>
    <t>83</t>
  </si>
  <si>
    <t>105</t>
  </si>
  <si>
    <t>107</t>
  </si>
  <si>
    <t>462,5</t>
  </si>
  <si>
    <t>500,6</t>
  </si>
  <si>
    <t>404,9</t>
  </si>
  <si>
    <t>523,8</t>
  </si>
  <si>
    <t>528,6</t>
  </si>
  <si>
    <t>403,7</t>
  </si>
  <si>
    <t>402</t>
  </si>
  <si>
    <t>337,5</t>
  </si>
  <si>
    <t>500,2</t>
  </si>
  <si>
    <t>699,1</t>
  </si>
  <si>
    <t>596</t>
  </si>
  <si>
    <t>731,7</t>
  </si>
  <si>
    <t>Адмирала Кузнецова ул.</t>
  </si>
  <si>
    <t>61 к1</t>
  </si>
  <si>
    <t>73 к1</t>
  </si>
  <si>
    <t>81</t>
  </si>
  <si>
    <t>79</t>
  </si>
  <si>
    <t>116</t>
  </si>
  <si>
    <t>116 к1</t>
  </si>
  <si>
    <t>118</t>
  </si>
  <si>
    <t>120 к1</t>
  </si>
  <si>
    <t>120 к3</t>
  </si>
  <si>
    <t>524,9</t>
  </si>
  <si>
    <t>335,4</t>
  </si>
  <si>
    <t>344,4</t>
  </si>
  <si>
    <t>470,1</t>
  </si>
  <si>
    <t>410</t>
  </si>
  <si>
    <t>523,7</t>
  </si>
  <si>
    <t>661,2</t>
  </si>
  <si>
    <t>297,3</t>
  </si>
  <si>
    <t>379,3</t>
  </si>
  <si>
    <t>499,5</t>
  </si>
  <si>
    <t>516,7</t>
  </si>
  <si>
    <t>335,7</t>
  </si>
  <si>
    <t>18</t>
  </si>
  <si>
    <t>Лот1 Соломбальский территориальный округ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</si>
</sst>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9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2" zoomScaleNormal="82" zoomScaleSheetLayoutView="100" zoomScalePageLayoutView="34" workbookViewId="0" topLeftCell="A1">
      <pane xSplit="2" ySplit="12" topLeftCell="F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5" sqref="K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2.375" style="1" customWidth="1"/>
    <col min="4" max="4" width="13.00390625" style="1" customWidth="1"/>
    <col min="5" max="6" width="11.625" style="1" customWidth="1"/>
    <col min="7" max="7" width="11.25390625" style="1" customWidth="1"/>
    <col min="8" max="8" width="10.875" style="1" customWidth="1"/>
    <col min="9" max="11" width="11.125" style="1" customWidth="1"/>
    <col min="12" max="12" width="11.00390625" style="1" customWidth="1"/>
    <col min="13" max="13" width="11.125" style="1" customWidth="1"/>
    <col min="14" max="16" width="11.625" style="1" customWidth="1"/>
    <col min="17" max="26" width="12.00390625" style="1" customWidth="1"/>
    <col min="27" max="16384" width="9.125" style="1" customWidth="1"/>
  </cols>
  <sheetData>
    <row r="1" spans="2:15" s="6" customFormat="1" ht="15.75">
      <c r="B1" s="7"/>
      <c r="C1" s="8"/>
      <c r="H1" s="35" t="s">
        <v>25</v>
      </c>
      <c r="N1" s="8"/>
      <c r="O1" s="7"/>
    </row>
    <row r="2" spans="2:15" s="6" customFormat="1" ht="15.75">
      <c r="B2" s="9"/>
      <c r="C2" s="8"/>
      <c r="H2" s="6" t="s">
        <v>26</v>
      </c>
      <c r="N2" s="8"/>
      <c r="O2" s="9"/>
    </row>
    <row r="3" spans="2:15" s="6" customFormat="1" ht="15.75">
      <c r="B3" s="9"/>
      <c r="C3" s="8"/>
      <c r="H3" s="6" t="s">
        <v>27</v>
      </c>
      <c r="N3" s="8"/>
      <c r="O3" s="9"/>
    </row>
    <row r="4" spans="1:15" s="6" customFormat="1" ht="14.25" customHeight="1">
      <c r="A4" s="10"/>
      <c r="B4" s="11"/>
      <c r="I4" s="11"/>
      <c r="O4" s="11"/>
    </row>
    <row r="5" spans="1:15" s="13" customFormat="1" ht="63" customHeight="1">
      <c r="A5" s="48" t="s">
        <v>22</v>
      </c>
      <c r="B5" s="48"/>
      <c r="C5" s="12"/>
      <c r="H5" s="12"/>
      <c r="I5" s="12"/>
      <c r="N5" s="12"/>
      <c r="O5" s="12"/>
    </row>
    <row r="6" spans="1:3" s="6" customFormat="1" ht="18.75" customHeight="1">
      <c r="A6" s="51" t="s">
        <v>89</v>
      </c>
      <c r="B6" s="51"/>
      <c r="C6" s="52"/>
    </row>
    <row r="7" spans="1:26" s="14" customFormat="1" ht="39" customHeight="1">
      <c r="A7" s="49" t="s">
        <v>7</v>
      </c>
      <c r="B7" s="50" t="s">
        <v>8</v>
      </c>
      <c r="C7" s="39" t="s">
        <v>37</v>
      </c>
      <c r="D7" s="39" t="s">
        <v>37</v>
      </c>
      <c r="E7" s="39" t="s">
        <v>37</v>
      </c>
      <c r="F7" s="39" t="s">
        <v>38</v>
      </c>
      <c r="G7" s="39" t="s">
        <v>39</v>
      </c>
      <c r="H7" s="39" t="s">
        <v>40</v>
      </c>
      <c r="I7" s="39" t="s">
        <v>41</v>
      </c>
      <c r="J7" s="39" t="s">
        <v>42</v>
      </c>
      <c r="K7" s="39" t="s">
        <v>42</v>
      </c>
      <c r="L7" s="39" t="s">
        <v>42</v>
      </c>
      <c r="M7" s="39" t="s">
        <v>43</v>
      </c>
      <c r="N7" s="39" t="s">
        <v>43</v>
      </c>
      <c r="O7" s="40" t="s">
        <v>66</v>
      </c>
      <c r="P7" s="39" t="s">
        <v>42</v>
      </c>
      <c r="Q7" s="39" t="s">
        <v>42</v>
      </c>
      <c r="R7" s="39" t="s">
        <v>42</v>
      </c>
      <c r="S7" s="39" t="s">
        <v>41</v>
      </c>
      <c r="T7" s="39" t="s">
        <v>41</v>
      </c>
      <c r="U7" s="39" t="s">
        <v>43</v>
      </c>
      <c r="V7" s="39" t="s">
        <v>43</v>
      </c>
      <c r="W7" s="39" t="s">
        <v>43</v>
      </c>
      <c r="X7" s="39" t="s">
        <v>43</v>
      </c>
      <c r="Y7" s="39" t="s">
        <v>43</v>
      </c>
      <c r="Z7" s="40" t="s">
        <v>66</v>
      </c>
    </row>
    <row r="8" spans="1:26" s="14" customFormat="1" ht="27" customHeight="1">
      <c r="A8" s="49"/>
      <c r="B8" s="50"/>
      <c r="C8" s="39" t="s">
        <v>44</v>
      </c>
      <c r="D8" s="39" t="s">
        <v>45</v>
      </c>
      <c r="E8" s="39" t="s">
        <v>46</v>
      </c>
      <c r="F8" s="39" t="s">
        <v>45</v>
      </c>
      <c r="G8" s="39" t="s">
        <v>47</v>
      </c>
      <c r="H8" s="39" t="s">
        <v>29</v>
      </c>
      <c r="I8" s="39" t="s">
        <v>48</v>
      </c>
      <c r="J8" s="39" t="s">
        <v>49</v>
      </c>
      <c r="K8" s="39" t="s">
        <v>50</v>
      </c>
      <c r="L8" s="39" t="s">
        <v>51</v>
      </c>
      <c r="M8" s="39" t="s">
        <v>52</v>
      </c>
      <c r="N8" s="39" t="s">
        <v>53</v>
      </c>
      <c r="O8" s="41" t="s">
        <v>31</v>
      </c>
      <c r="P8" s="41" t="s">
        <v>67</v>
      </c>
      <c r="Q8" s="41" t="s">
        <v>68</v>
      </c>
      <c r="R8" s="41" t="s">
        <v>69</v>
      </c>
      <c r="S8" s="41" t="s">
        <v>70</v>
      </c>
      <c r="T8" s="41" t="s">
        <v>69</v>
      </c>
      <c r="U8" s="41" t="s">
        <v>71</v>
      </c>
      <c r="V8" s="41" t="s">
        <v>72</v>
      </c>
      <c r="W8" s="41" t="s">
        <v>73</v>
      </c>
      <c r="X8" s="41" t="s">
        <v>74</v>
      </c>
      <c r="Y8" s="41" t="s">
        <v>75</v>
      </c>
      <c r="Z8" s="41" t="s">
        <v>28</v>
      </c>
    </row>
    <row r="9" spans="1:26" s="6" customFormat="1" ht="18.75" customHeight="1">
      <c r="A9" s="15"/>
      <c r="B9" s="15" t="s">
        <v>9</v>
      </c>
      <c r="C9" s="39" t="s">
        <v>54</v>
      </c>
      <c r="D9" s="39" t="s">
        <v>55</v>
      </c>
      <c r="E9" s="39" t="s">
        <v>56</v>
      </c>
      <c r="F9" s="39" t="s">
        <v>57</v>
      </c>
      <c r="G9" s="39" t="s">
        <v>58</v>
      </c>
      <c r="H9" s="39" t="s">
        <v>59</v>
      </c>
      <c r="I9" s="39" t="s">
        <v>60</v>
      </c>
      <c r="J9" s="39" t="s">
        <v>61</v>
      </c>
      <c r="K9" s="39" t="s">
        <v>62</v>
      </c>
      <c r="L9" s="39" t="s">
        <v>63</v>
      </c>
      <c r="M9" s="39" t="s">
        <v>64</v>
      </c>
      <c r="N9" s="39" t="s">
        <v>65</v>
      </c>
      <c r="O9" s="42" t="s">
        <v>76</v>
      </c>
      <c r="P9" s="42" t="s">
        <v>77</v>
      </c>
      <c r="Q9" s="42" t="s">
        <v>78</v>
      </c>
      <c r="R9" s="42" t="s">
        <v>79</v>
      </c>
      <c r="S9" s="42" t="s">
        <v>80</v>
      </c>
      <c r="T9" s="42" t="s">
        <v>81</v>
      </c>
      <c r="U9" s="42" t="s">
        <v>82</v>
      </c>
      <c r="V9" s="42" t="s">
        <v>83</v>
      </c>
      <c r="W9" s="42" t="s">
        <v>84</v>
      </c>
      <c r="X9" s="42" t="s">
        <v>85</v>
      </c>
      <c r="Y9" s="42" t="s">
        <v>86</v>
      </c>
      <c r="Z9" s="42" t="s">
        <v>87</v>
      </c>
    </row>
    <row r="10" spans="1:26" s="6" customFormat="1" ht="18.75" customHeight="1" thickBot="1">
      <c r="A10" s="15"/>
      <c r="B10" s="15" t="s">
        <v>10</v>
      </c>
      <c r="C10" s="39" t="s">
        <v>54</v>
      </c>
      <c r="D10" s="39" t="s">
        <v>55</v>
      </c>
      <c r="E10" s="39" t="s">
        <v>56</v>
      </c>
      <c r="F10" s="39" t="s">
        <v>57</v>
      </c>
      <c r="G10" s="39" t="s">
        <v>58</v>
      </c>
      <c r="H10" s="39" t="s">
        <v>59</v>
      </c>
      <c r="I10" s="39" t="s">
        <v>60</v>
      </c>
      <c r="J10" s="39" t="s">
        <v>61</v>
      </c>
      <c r="K10" s="39" t="s">
        <v>62</v>
      </c>
      <c r="L10" s="39" t="s">
        <v>63</v>
      </c>
      <c r="M10" s="39" t="s">
        <v>64</v>
      </c>
      <c r="N10" s="39" t="s">
        <v>65</v>
      </c>
      <c r="O10" s="42" t="s">
        <v>76</v>
      </c>
      <c r="P10" s="42" t="s">
        <v>77</v>
      </c>
      <c r="Q10" s="42" t="s">
        <v>78</v>
      </c>
      <c r="R10" s="42" t="s">
        <v>79</v>
      </c>
      <c r="S10" s="42" t="s">
        <v>80</v>
      </c>
      <c r="T10" s="42" t="s">
        <v>81</v>
      </c>
      <c r="U10" s="42" t="s">
        <v>82</v>
      </c>
      <c r="V10" s="42" t="s">
        <v>83</v>
      </c>
      <c r="W10" s="42" t="s">
        <v>84</v>
      </c>
      <c r="X10" s="42" t="s">
        <v>85</v>
      </c>
      <c r="Y10" s="42" t="s">
        <v>86</v>
      </c>
      <c r="Z10" s="42" t="s">
        <v>87</v>
      </c>
    </row>
    <row r="11" spans="1:26" s="6" customFormat="1" ht="18.75" customHeight="1" thickTop="1">
      <c r="A11" s="43" t="s">
        <v>6</v>
      </c>
      <c r="B11" s="24" t="s">
        <v>3</v>
      </c>
      <c r="C11" s="16">
        <f>C10*45%/100</f>
        <v>2.08125</v>
      </c>
      <c r="D11" s="16">
        <f>D10*45%/100</f>
        <v>2.2527</v>
      </c>
      <c r="E11" s="16">
        <f>E10*45%/100</f>
        <v>1.82205</v>
      </c>
      <c r="F11" s="16">
        <f>F10*45%/100</f>
        <v>2.3571</v>
      </c>
      <c r="G11" s="16">
        <f>G10*45%/100</f>
        <v>2.3787000000000003</v>
      </c>
      <c r="H11" s="16">
        <f aca="true" t="shared" si="0" ref="H11:M11">H10*45%/100</f>
        <v>1.8166499999999999</v>
      </c>
      <c r="I11" s="16">
        <f t="shared" si="0"/>
        <v>1.8090000000000002</v>
      </c>
      <c r="J11" s="16">
        <f t="shared" si="0"/>
        <v>1.51875</v>
      </c>
      <c r="K11" s="16">
        <f t="shared" si="0"/>
        <v>2.2509</v>
      </c>
      <c r="L11" s="16">
        <f t="shared" si="0"/>
        <v>3.1459500000000005</v>
      </c>
      <c r="M11" s="16">
        <f t="shared" si="0"/>
        <v>2.682</v>
      </c>
      <c r="N11" s="16">
        <f aca="true" t="shared" si="1" ref="N11:Z11">N10*45%/100</f>
        <v>3.2926500000000005</v>
      </c>
      <c r="O11" s="16">
        <f t="shared" si="1"/>
        <v>2.36205</v>
      </c>
      <c r="P11" s="16">
        <f t="shared" si="1"/>
        <v>1.5093</v>
      </c>
      <c r="Q11" s="16">
        <f t="shared" si="1"/>
        <v>1.5497999999999998</v>
      </c>
      <c r="R11" s="16">
        <f t="shared" si="1"/>
        <v>2.11545</v>
      </c>
      <c r="S11" s="16">
        <f t="shared" si="1"/>
        <v>1.845</v>
      </c>
      <c r="T11" s="16">
        <f t="shared" si="1"/>
        <v>2.35665</v>
      </c>
      <c r="U11" s="16">
        <f t="shared" si="1"/>
        <v>2.9754</v>
      </c>
      <c r="V11" s="16">
        <f t="shared" si="1"/>
        <v>1.33785</v>
      </c>
      <c r="W11" s="16">
        <f t="shared" si="1"/>
        <v>1.70685</v>
      </c>
      <c r="X11" s="16">
        <f t="shared" si="1"/>
        <v>2.24775</v>
      </c>
      <c r="Y11" s="16">
        <f t="shared" si="1"/>
        <v>2.3251500000000003</v>
      </c>
      <c r="Z11" s="16">
        <f t="shared" si="1"/>
        <v>1.51065</v>
      </c>
    </row>
    <row r="12" spans="1:26" s="13" customFormat="1" ht="18.75" customHeight="1">
      <c r="A12" s="44"/>
      <c r="B12" s="25" t="s">
        <v>13</v>
      </c>
      <c r="C12" s="17">
        <f>1007.68*C11</f>
        <v>2097.234</v>
      </c>
      <c r="D12" s="17">
        <f aca="true" t="shared" si="2" ref="D12:M12">1007.68*D11</f>
        <v>2270.000736</v>
      </c>
      <c r="E12" s="17">
        <f t="shared" si="2"/>
        <v>1836.043344</v>
      </c>
      <c r="F12" s="17">
        <f t="shared" si="2"/>
        <v>2375.202528</v>
      </c>
      <c r="G12" s="17">
        <f t="shared" si="2"/>
        <v>2396.968416</v>
      </c>
      <c r="H12" s="17">
        <f t="shared" si="2"/>
        <v>1830.6018719999997</v>
      </c>
      <c r="I12" s="17">
        <f t="shared" si="2"/>
        <v>1822.8931200000002</v>
      </c>
      <c r="J12" s="17">
        <f t="shared" si="2"/>
        <v>1530.414</v>
      </c>
      <c r="K12" s="17">
        <f t="shared" si="2"/>
        <v>2268.186912</v>
      </c>
      <c r="L12" s="17">
        <f t="shared" si="2"/>
        <v>3170.110896</v>
      </c>
      <c r="M12" s="17">
        <f t="shared" si="2"/>
        <v>2702.5977599999997</v>
      </c>
      <c r="N12" s="17">
        <f aca="true" t="shared" si="3" ref="N12:Z12">1007.68*N11</f>
        <v>3317.9375520000003</v>
      </c>
      <c r="O12" s="17">
        <f t="shared" si="3"/>
        <v>2380.190544</v>
      </c>
      <c r="P12" s="17">
        <f t="shared" si="3"/>
        <v>1520.891424</v>
      </c>
      <c r="Q12" s="17">
        <f t="shared" si="3"/>
        <v>1561.7024639999997</v>
      </c>
      <c r="R12" s="17">
        <f t="shared" si="3"/>
        <v>2131.696656</v>
      </c>
      <c r="S12" s="17">
        <f t="shared" si="3"/>
        <v>1859.1696</v>
      </c>
      <c r="T12" s="17">
        <f t="shared" si="3"/>
        <v>2374.749072</v>
      </c>
      <c r="U12" s="17">
        <f t="shared" si="3"/>
        <v>2998.251072</v>
      </c>
      <c r="V12" s="17">
        <f t="shared" si="3"/>
        <v>1348.1246879999999</v>
      </c>
      <c r="W12" s="17">
        <f t="shared" si="3"/>
        <v>1719.958608</v>
      </c>
      <c r="X12" s="17">
        <f t="shared" si="3"/>
        <v>2265.0127199999997</v>
      </c>
      <c r="Y12" s="17">
        <f t="shared" si="3"/>
        <v>2343.007152</v>
      </c>
      <c r="Z12" s="17">
        <f t="shared" si="3"/>
        <v>1522.251792</v>
      </c>
    </row>
    <row r="13" spans="1:26" s="6" customFormat="1" ht="18.75" customHeight="1">
      <c r="A13" s="44"/>
      <c r="B13" s="25" t="s">
        <v>2</v>
      </c>
      <c r="C13" s="4">
        <f>C12/C9/12</f>
        <v>0.37788</v>
      </c>
      <c r="D13" s="4">
        <f aca="true" t="shared" si="4" ref="D13:M13">D12/D9/12</f>
        <v>0.37788</v>
      </c>
      <c r="E13" s="4">
        <f t="shared" si="4"/>
        <v>0.37788</v>
      </c>
      <c r="F13" s="4">
        <f t="shared" si="4"/>
        <v>0.37788</v>
      </c>
      <c r="G13" s="4">
        <f t="shared" si="4"/>
        <v>0.37788</v>
      </c>
      <c r="H13" s="4">
        <f t="shared" si="4"/>
        <v>0.37787999999999994</v>
      </c>
      <c r="I13" s="4">
        <f t="shared" si="4"/>
        <v>0.37788000000000005</v>
      </c>
      <c r="J13" s="4">
        <f t="shared" si="4"/>
        <v>0.37788</v>
      </c>
      <c r="K13" s="4">
        <f t="shared" si="4"/>
        <v>0.37788</v>
      </c>
      <c r="L13" s="4">
        <f t="shared" si="4"/>
        <v>0.37788</v>
      </c>
      <c r="M13" s="4">
        <f t="shared" si="4"/>
        <v>0.37787999999999994</v>
      </c>
      <c r="N13" s="4">
        <f aca="true" t="shared" si="5" ref="N13:Z13">N12/N9/12</f>
        <v>0.37788</v>
      </c>
      <c r="O13" s="4">
        <f t="shared" si="5"/>
        <v>0.37788</v>
      </c>
      <c r="P13" s="4">
        <f t="shared" si="5"/>
        <v>0.37788</v>
      </c>
      <c r="Q13" s="4">
        <f t="shared" si="5"/>
        <v>0.37788</v>
      </c>
      <c r="R13" s="4">
        <f t="shared" si="5"/>
        <v>0.37788</v>
      </c>
      <c r="S13" s="4">
        <f t="shared" si="5"/>
        <v>0.37788</v>
      </c>
      <c r="T13" s="4">
        <f t="shared" si="5"/>
        <v>0.37788</v>
      </c>
      <c r="U13" s="4">
        <f t="shared" si="5"/>
        <v>0.37788</v>
      </c>
      <c r="V13" s="4">
        <f t="shared" si="5"/>
        <v>0.37787999999999994</v>
      </c>
      <c r="W13" s="4">
        <f t="shared" si="5"/>
        <v>0.37788</v>
      </c>
      <c r="X13" s="4">
        <f t="shared" si="5"/>
        <v>0.37787999999999994</v>
      </c>
      <c r="Y13" s="4">
        <f t="shared" si="5"/>
        <v>0.37788</v>
      </c>
      <c r="Z13" s="4">
        <f t="shared" si="5"/>
        <v>0.37788</v>
      </c>
    </row>
    <row r="14" spans="1:26" s="6" customFormat="1" ht="18.75" customHeight="1" thickBot="1">
      <c r="A14" s="45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14</v>
      </c>
      <c r="X14" s="18" t="s">
        <v>14</v>
      </c>
      <c r="Y14" s="18" t="s">
        <v>14</v>
      </c>
      <c r="Z14" s="18" t="s">
        <v>14</v>
      </c>
    </row>
    <row r="15" spans="1:26" s="6" customFormat="1" ht="18.75" customHeight="1" thickTop="1">
      <c r="A15" s="44" t="s">
        <v>16</v>
      </c>
      <c r="B15" s="31" t="s">
        <v>4</v>
      </c>
      <c r="C15" s="32">
        <f>C10*10%/10</f>
        <v>4.625</v>
      </c>
      <c r="D15" s="32">
        <f>D10*10%/10</f>
        <v>5.006</v>
      </c>
      <c r="E15" s="32">
        <f>E10*10%/10</f>
        <v>4.049</v>
      </c>
      <c r="F15" s="32">
        <f>F10*8%/10</f>
        <v>4.1903999999999995</v>
      </c>
      <c r="G15" s="32">
        <f aca="true" t="shared" si="6" ref="G15:L15">G10*10%/10</f>
        <v>5.2860000000000005</v>
      </c>
      <c r="H15" s="32">
        <f t="shared" si="6"/>
        <v>4.037000000000001</v>
      </c>
      <c r="I15" s="32">
        <f t="shared" si="6"/>
        <v>4.0200000000000005</v>
      </c>
      <c r="J15" s="32">
        <f t="shared" si="6"/>
        <v>3.375</v>
      </c>
      <c r="K15" s="32">
        <f t="shared" si="6"/>
        <v>5.002000000000001</v>
      </c>
      <c r="L15" s="32">
        <f t="shared" si="6"/>
        <v>6.991000000000001</v>
      </c>
      <c r="M15" s="32">
        <f>M10*8%/10</f>
        <v>4.768</v>
      </c>
      <c r="N15" s="32">
        <f aca="true" t="shared" si="7" ref="N15:Z15">N10*10%/10</f>
        <v>7.317</v>
      </c>
      <c r="O15" s="32">
        <f t="shared" si="7"/>
        <v>5.2490000000000006</v>
      </c>
      <c r="P15" s="32">
        <f t="shared" si="7"/>
        <v>3.354</v>
      </c>
      <c r="Q15" s="32">
        <f t="shared" si="7"/>
        <v>3.444</v>
      </c>
      <c r="R15" s="32">
        <f t="shared" si="7"/>
        <v>4.7010000000000005</v>
      </c>
      <c r="S15" s="32">
        <f t="shared" si="7"/>
        <v>4.1</v>
      </c>
      <c r="T15" s="32">
        <f t="shared" si="7"/>
        <v>5.237</v>
      </c>
      <c r="U15" s="32">
        <f t="shared" si="7"/>
        <v>6.612</v>
      </c>
      <c r="V15" s="32">
        <f t="shared" si="7"/>
        <v>2.9730000000000003</v>
      </c>
      <c r="W15" s="32">
        <f t="shared" si="7"/>
        <v>3.793</v>
      </c>
      <c r="X15" s="32">
        <f t="shared" si="7"/>
        <v>4.995</v>
      </c>
      <c r="Y15" s="32">
        <f t="shared" si="7"/>
        <v>5.167000000000001</v>
      </c>
      <c r="Z15" s="32">
        <f t="shared" si="7"/>
        <v>3.357</v>
      </c>
    </row>
    <row r="16" spans="1:26" s="6" customFormat="1" ht="18.75" customHeight="1">
      <c r="A16" s="44"/>
      <c r="B16" s="25" t="s">
        <v>13</v>
      </c>
      <c r="C16" s="4">
        <f>2281.73*C15</f>
        <v>10553.00125</v>
      </c>
      <c r="D16" s="4">
        <f aca="true" t="shared" si="8" ref="D16:M16">2281.73*D15</f>
        <v>11422.340380000001</v>
      </c>
      <c r="E16" s="4">
        <f t="shared" si="8"/>
        <v>9238.72477</v>
      </c>
      <c r="F16" s="4">
        <f t="shared" si="8"/>
        <v>9561.361391999999</v>
      </c>
      <c r="G16" s="4">
        <f t="shared" si="8"/>
        <v>12061.22478</v>
      </c>
      <c r="H16" s="4">
        <f t="shared" si="8"/>
        <v>9211.344010000003</v>
      </c>
      <c r="I16" s="4">
        <f t="shared" si="8"/>
        <v>9172.554600000001</v>
      </c>
      <c r="J16" s="4">
        <f t="shared" si="8"/>
        <v>7700.83875</v>
      </c>
      <c r="K16" s="4">
        <f t="shared" si="8"/>
        <v>11413.21346</v>
      </c>
      <c r="L16" s="4">
        <f t="shared" si="8"/>
        <v>15951.574430000004</v>
      </c>
      <c r="M16" s="4">
        <f t="shared" si="8"/>
        <v>10879.288639999999</v>
      </c>
      <c r="N16" s="4">
        <f aca="true" t="shared" si="9" ref="N16:Z16">2281.73*N15</f>
        <v>16695.418410000002</v>
      </c>
      <c r="O16" s="4">
        <f t="shared" si="9"/>
        <v>11976.800770000002</v>
      </c>
      <c r="P16" s="4">
        <f t="shared" si="9"/>
        <v>7652.92242</v>
      </c>
      <c r="Q16" s="4">
        <f t="shared" si="9"/>
        <v>7858.27812</v>
      </c>
      <c r="R16" s="4">
        <f t="shared" si="9"/>
        <v>10726.412730000002</v>
      </c>
      <c r="S16" s="4">
        <f t="shared" si="9"/>
        <v>9355.092999999999</v>
      </c>
      <c r="T16" s="4">
        <f t="shared" si="9"/>
        <v>11949.42001</v>
      </c>
      <c r="U16" s="4">
        <f t="shared" si="9"/>
        <v>15086.79876</v>
      </c>
      <c r="V16" s="4">
        <f t="shared" si="9"/>
        <v>6783.5832900000005</v>
      </c>
      <c r="W16" s="4">
        <f t="shared" si="9"/>
        <v>8654.60189</v>
      </c>
      <c r="X16" s="4">
        <f t="shared" si="9"/>
        <v>11397.24135</v>
      </c>
      <c r="Y16" s="4">
        <f t="shared" si="9"/>
        <v>11789.698910000001</v>
      </c>
      <c r="Z16" s="4">
        <f t="shared" si="9"/>
        <v>7659.767610000001</v>
      </c>
    </row>
    <row r="17" spans="1:26" s="6" customFormat="1" ht="18.75" customHeight="1">
      <c r="A17" s="44"/>
      <c r="B17" s="25" t="s">
        <v>2</v>
      </c>
      <c r="C17" s="4">
        <f>C16/C9/12</f>
        <v>1.9014416666666667</v>
      </c>
      <c r="D17" s="4">
        <f aca="true" t="shared" si="10" ref="D17:M17">D16/D9/12</f>
        <v>1.901441666666667</v>
      </c>
      <c r="E17" s="4">
        <f t="shared" si="10"/>
        <v>1.901441666666667</v>
      </c>
      <c r="F17" s="4">
        <f t="shared" si="10"/>
        <v>1.5211533333333334</v>
      </c>
      <c r="G17" s="4">
        <f t="shared" si="10"/>
        <v>1.9014416666666667</v>
      </c>
      <c r="H17" s="4">
        <f t="shared" si="10"/>
        <v>1.9014416666666671</v>
      </c>
      <c r="I17" s="4">
        <f t="shared" si="10"/>
        <v>1.901441666666667</v>
      </c>
      <c r="J17" s="4">
        <f t="shared" si="10"/>
        <v>1.9014416666666667</v>
      </c>
      <c r="K17" s="4">
        <f t="shared" si="10"/>
        <v>1.901441666666667</v>
      </c>
      <c r="L17" s="4">
        <f t="shared" si="10"/>
        <v>1.9014416666666671</v>
      </c>
      <c r="M17" s="4">
        <f t="shared" si="10"/>
        <v>1.5211533333333331</v>
      </c>
      <c r="N17" s="4">
        <f aca="true" t="shared" si="11" ref="N17:Z17">N16/N9/12</f>
        <v>1.901441666666667</v>
      </c>
      <c r="O17" s="4">
        <f t="shared" si="11"/>
        <v>1.901441666666667</v>
      </c>
      <c r="P17" s="4">
        <f t="shared" si="11"/>
        <v>1.9014416666666667</v>
      </c>
      <c r="Q17" s="4">
        <f t="shared" si="11"/>
        <v>1.901441666666667</v>
      </c>
      <c r="R17" s="4">
        <f t="shared" si="11"/>
        <v>1.901441666666667</v>
      </c>
      <c r="S17" s="4">
        <f t="shared" si="11"/>
        <v>1.9014416666666663</v>
      </c>
      <c r="T17" s="4">
        <f t="shared" si="11"/>
        <v>1.9014416666666663</v>
      </c>
      <c r="U17" s="4">
        <f t="shared" si="11"/>
        <v>1.9014416666666667</v>
      </c>
      <c r="V17" s="4">
        <f t="shared" si="11"/>
        <v>1.9014416666666667</v>
      </c>
      <c r="W17" s="4">
        <f t="shared" si="11"/>
        <v>1.9014416666666667</v>
      </c>
      <c r="X17" s="4">
        <f t="shared" si="11"/>
        <v>1.9014416666666667</v>
      </c>
      <c r="Y17" s="4">
        <f t="shared" si="11"/>
        <v>1.9014416666666667</v>
      </c>
      <c r="Z17" s="4">
        <f t="shared" si="11"/>
        <v>1.901441666666667</v>
      </c>
    </row>
    <row r="18" spans="1:26" s="6" customFormat="1" ht="18.75" customHeight="1" thickBot="1">
      <c r="A18" s="45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33" t="s">
        <v>14</v>
      </c>
      <c r="S18" s="33" t="s">
        <v>14</v>
      </c>
      <c r="T18" s="33" t="s">
        <v>14</v>
      </c>
      <c r="U18" s="33" t="s">
        <v>14</v>
      </c>
      <c r="V18" s="33" t="s">
        <v>14</v>
      </c>
      <c r="W18" s="33" t="s">
        <v>14</v>
      </c>
      <c r="X18" s="33" t="s">
        <v>14</v>
      </c>
      <c r="Y18" s="33" t="s">
        <v>14</v>
      </c>
      <c r="Z18" s="33" t="s">
        <v>14</v>
      </c>
    </row>
    <row r="19" spans="1:26" s="36" customFormat="1" ht="18.75" customHeight="1" thickTop="1">
      <c r="A19" s="43" t="s">
        <v>17</v>
      </c>
      <c r="B19" s="27" t="s">
        <v>11</v>
      </c>
      <c r="C19" s="39" t="s">
        <v>33</v>
      </c>
      <c r="D19" s="39" t="s">
        <v>33</v>
      </c>
      <c r="E19" s="39" t="s">
        <v>33</v>
      </c>
      <c r="F19" s="39" t="s">
        <v>33</v>
      </c>
      <c r="G19" s="39" t="s">
        <v>33</v>
      </c>
      <c r="H19" s="39" t="s">
        <v>33</v>
      </c>
      <c r="I19" s="39" t="s">
        <v>33</v>
      </c>
      <c r="J19" s="39" t="s">
        <v>34</v>
      </c>
      <c r="K19" s="39" t="s">
        <v>34</v>
      </c>
      <c r="L19" s="39" t="s">
        <v>33</v>
      </c>
      <c r="M19" s="39" t="s">
        <v>33</v>
      </c>
      <c r="N19" s="39" t="s">
        <v>33</v>
      </c>
      <c r="O19" s="39" t="s">
        <v>35</v>
      </c>
      <c r="P19" s="39" t="s">
        <v>33</v>
      </c>
      <c r="Q19" s="39" t="s">
        <v>36</v>
      </c>
      <c r="R19" s="39" t="s">
        <v>33</v>
      </c>
      <c r="S19" s="39" t="s">
        <v>33</v>
      </c>
      <c r="T19" s="39" t="s">
        <v>33</v>
      </c>
      <c r="U19" s="39" t="s">
        <v>33</v>
      </c>
      <c r="V19" s="39" t="s">
        <v>33</v>
      </c>
      <c r="W19" s="39" t="s">
        <v>33</v>
      </c>
      <c r="X19" s="39" t="s">
        <v>33</v>
      </c>
      <c r="Y19" s="39" t="s">
        <v>33</v>
      </c>
      <c r="Z19" s="39" t="s">
        <v>33</v>
      </c>
    </row>
    <row r="20" spans="1:26" s="6" customFormat="1" ht="18.75" customHeight="1">
      <c r="A20" s="44"/>
      <c r="B20" s="28" t="s">
        <v>4</v>
      </c>
      <c r="C20" s="19">
        <f>C19*0.1</f>
        <v>57</v>
      </c>
      <c r="D20" s="19">
        <f>D19*0.1</f>
        <v>57</v>
      </c>
      <c r="E20" s="19">
        <f>E19*0.11</f>
        <v>62.7</v>
      </c>
      <c r="F20" s="19">
        <f>F19*0.11</f>
        <v>62.7</v>
      </c>
      <c r="G20" s="19">
        <f>G19*0.1</f>
        <v>57</v>
      </c>
      <c r="H20" s="19">
        <f>H19*0.1</f>
        <v>57</v>
      </c>
      <c r="I20" s="19">
        <f>I19*0.09</f>
        <v>51.3</v>
      </c>
      <c r="J20" s="19">
        <f>J19*0.08</f>
        <v>49.6</v>
      </c>
      <c r="K20" s="19">
        <f>K19*0.08</f>
        <v>49.6</v>
      </c>
      <c r="L20" s="19">
        <f>L19*0.08</f>
        <v>45.6</v>
      </c>
      <c r="M20" s="19">
        <f>M19*0.12</f>
        <v>68.39999999999999</v>
      </c>
      <c r="N20" s="19">
        <f aca="true" t="shared" si="12" ref="N20:Z20">N19*0.1</f>
        <v>57</v>
      </c>
      <c r="O20" s="19">
        <f t="shared" si="12"/>
        <v>43</v>
      </c>
      <c r="P20" s="19">
        <f t="shared" si="12"/>
        <v>57</v>
      </c>
      <c r="Q20" s="19">
        <f t="shared" si="12"/>
        <v>63.970000000000006</v>
      </c>
      <c r="R20" s="19">
        <f t="shared" si="12"/>
        <v>57</v>
      </c>
      <c r="S20" s="19">
        <f t="shared" si="12"/>
        <v>57</v>
      </c>
      <c r="T20" s="19">
        <f t="shared" si="12"/>
        <v>57</v>
      </c>
      <c r="U20" s="19">
        <f t="shared" si="12"/>
        <v>57</v>
      </c>
      <c r="V20" s="19">
        <f t="shared" si="12"/>
        <v>57</v>
      </c>
      <c r="W20" s="19">
        <f t="shared" si="12"/>
        <v>57</v>
      </c>
      <c r="X20" s="19">
        <f t="shared" si="12"/>
        <v>57</v>
      </c>
      <c r="Y20" s="19">
        <f t="shared" si="12"/>
        <v>57</v>
      </c>
      <c r="Z20" s="19">
        <f t="shared" si="12"/>
        <v>57</v>
      </c>
    </row>
    <row r="21" spans="1:26" s="6" customFormat="1" ht="18.75" customHeight="1">
      <c r="A21" s="44"/>
      <c r="B21" s="25" t="s">
        <v>13</v>
      </c>
      <c r="C21" s="3">
        <f>445.14*C20</f>
        <v>25372.98</v>
      </c>
      <c r="D21" s="3">
        <f aca="true" t="shared" si="13" ref="D21:M21">445.14*D20</f>
        <v>25372.98</v>
      </c>
      <c r="E21" s="3">
        <f t="shared" si="13"/>
        <v>27910.278000000002</v>
      </c>
      <c r="F21" s="3">
        <f t="shared" si="13"/>
        <v>27910.278000000002</v>
      </c>
      <c r="G21" s="3">
        <f t="shared" si="13"/>
        <v>25372.98</v>
      </c>
      <c r="H21" s="3">
        <f t="shared" si="13"/>
        <v>25372.98</v>
      </c>
      <c r="I21" s="3">
        <f t="shared" si="13"/>
        <v>22835.681999999997</v>
      </c>
      <c r="J21" s="3">
        <f t="shared" si="13"/>
        <v>22078.944</v>
      </c>
      <c r="K21" s="3">
        <f t="shared" si="13"/>
        <v>22078.944</v>
      </c>
      <c r="L21" s="3">
        <f t="shared" si="13"/>
        <v>20298.384</v>
      </c>
      <c r="M21" s="3">
        <f t="shared" si="13"/>
        <v>30447.575999999994</v>
      </c>
      <c r="N21" s="3">
        <f aca="true" t="shared" si="14" ref="N21:Z21">445.14*N20</f>
        <v>25372.98</v>
      </c>
      <c r="O21" s="3">
        <f t="shared" si="14"/>
        <v>19141.02</v>
      </c>
      <c r="P21" s="3">
        <f t="shared" si="14"/>
        <v>25372.98</v>
      </c>
      <c r="Q21" s="3">
        <f t="shared" si="14"/>
        <v>28475.6058</v>
      </c>
      <c r="R21" s="3">
        <f t="shared" si="14"/>
        <v>25372.98</v>
      </c>
      <c r="S21" s="3">
        <f t="shared" si="14"/>
        <v>25372.98</v>
      </c>
      <c r="T21" s="3">
        <f t="shared" si="14"/>
        <v>25372.98</v>
      </c>
      <c r="U21" s="3">
        <f t="shared" si="14"/>
        <v>25372.98</v>
      </c>
      <c r="V21" s="3">
        <f t="shared" si="14"/>
        <v>25372.98</v>
      </c>
      <c r="W21" s="3">
        <f t="shared" si="14"/>
        <v>25372.98</v>
      </c>
      <c r="X21" s="3">
        <f t="shared" si="14"/>
        <v>25372.98</v>
      </c>
      <c r="Y21" s="3">
        <f t="shared" si="14"/>
        <v>25372.98</v>
      </c>
      <c r="Z21" s="3">
        <f t="shared" si="14"/>
        <v>25372.98</v>
      </c>
    </row>
    <row r="22" spans="1:26" s="6" customFormat="1" ht="18.75" customHeight="1">
      <c r="A22" s="44"/>
      <c r="B22" s="25" t="s">
        <v>2</v>
      </c>
      <c r="C22" s="4">
        <f>C21/C9/12</f>
        <v>4.5717081081081075</v>
      </c>
      <c r="D22" s="4">
        <f aca="true" t="shared" si="15" ref="D22:M22">D21/D9/12</f>
        <v>4.22376148621654</v>
      </c>
      <c r="E22" s="4">
        <f t="shared" si="15"/>
        <v>5.744273894788837</v>
      </c>
      <c r="F22" s="4">
        <f t="shared" si="15"/>
        <v>4.440352233676976</v>
      </c>
      <c r="G22" s="4">
        <f t="shared" si="15"/>
        <v>4.000028376844495</v>
      </c>
      <c r="H22" s="4">
        <f t="shared" si="15"/>
        <v>5.237589794401783</v>
      </c>
      <c r="I22" s="4">
        <f t="shared" si="15"/>
        <v>4.7337649253731335</v>
      </c>
      <c r="J22" s="4">
        <f t="shared" si="15"/>
        <v>5.451591111111111</v>
      </c>
      <c r="K22" s="4">
        <f t="shared" si="15"/>
        <v>3.6783526589364257</v>
      </c>
      <c r="L22" s="4">
        <f t="shared" si="15"/>
        <v>2.4195851809469313</v>
      </c>
      <c r="M22" s="4">
        <f t="shared" si="15"/>
        <v>4.257211409395972</v>
      </c>
      <c r="N22" s="4">
        <f aca="true" t="shared" si="16" ref="N22:Z22">N21/N9/12</f>
        <v>2.889729397293973</v>
      </c>
      <c r="O22" s="4">
        <f t="shared" si="16"/>
        <v>3.038835968755954</v>
      </c>
      <c r="P22" s="4">
        <f t="shared" si="16"/>
        <v>6.304159212880143</v>
      </c>
      <c r="Q22" s="4">
        <f t="shared" si="16"/>
        <v>6.8901485191637635</v>
      </c>
      <c r="R22" s="4">
        <f t="shared" si="16"/>
        <v>4.497798340778558</v>
      </c>
      <c r="S22" s="4">
        <f t="shared" si="16"/>
        <v>5.157109756097561</v>
      </c>
      <c r="T22" s="4">
        <f t="shared" si="16"/>
        <v>4.037454649608554</v>
      </c>
      <c r="U22" s="4">
        <f t="shared" si="16"/>
        <v>3.197844827586207</v>
      </c>
      <c r="V22" s="4">
        <f t="shared" si="16"/>
        <v>7.1120585267406655</v>
      </c>
      <c r="W22" s="4">
        <f t="shared" si="16"/>
        <v>5.574518850514104</v>
      </c>
      <c r="X22" s="4">
        <f t="shared" si="16"/>
        <v>4.233063063063063</v>
      </c>
      <c r="Y22" s="4">
        <f t="shared" si="16"/>
        <v>4.092152119218114</v>
      </c>
      <c r="Z22" s="4">
        <f t="shared" si="16"/>
        <v>6.298525469168901</v>
      </c>
    </row>
    <row r="23" spans="1:26" s="6" customFormat="1" ht="18.75" customHeight="1" thickBot="1">
      <c r="A23" s="45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</row>
    <row r="24" spans="1:26" s="6" customFormat="1" ht="18.75" customHeight="1" thickTop="1">
      <c r="A24" s="43" t="s">
        <v>18</v>
      </c>
      <c r="B24" s="24" t="s">
        <v>4</v>
      </c>
      <c r="C24" s="34">
        <f>C10*0.25%</f>
        <v>1.15625</v>
      </c>
      <c r="D24" s="34">
        <f aca="true" t="shared" si="17" ref="D24:M24">D10*0.25%</f>
        <v>1.2515</v>
      </c>
      <c r="E24" s="34">
        <f t="shared" si="17"/>
        <v>1.0122499999999999</v>
      </c>
      <c r="F24" s="34">
        <f t="shared" si="17"/>
        <v>1.3094999999999999</v>
      </c>
      <c r="G24" s="34">
        <f t="shared" si="17"/>
        <v>1.3215000000000001</v>
      </c>
      <c r="H24" s="34">
        <f t="shared" si="17"/>
        <v>1.00925</v>
      </c>
      <c r="I24" s="34">
        <f t="shared" si="17"/>
        <v>1.0050000000000001</v>
      </c>
      <c r="J24" s="34">
        <f t="shared" si="17"/>
        <v>0.84375</v>
      </c>
      <c r="K24" s="34">
        <f t="shared" si="17"/>
        <v>1.2505</v>
      </c>
      <c r="L24" s="34">
        <f t="shared" si="17"/>
        <v>1.7477500000000001</v>
      </c>
      <c r="M24" s="34">
        <f t="shared" si="17"/>
        <v>1.49</v>
      </c>
      <c r="N24" s="34">
        <f aca="true" t="shared" si="18" ref="N24:Z24">N10*0.25%</f>
        <v>1.82925</v>
      </c>
      <c r="O24" s="34">
        <f t="shared" si="18"/>
        <v>1.31225</v>
      </c>
      <c r="P24" s="34">
        <f t="shared" si="18"/>
        <v>0.8384999999999999</v>
      </c>
      <c r="Q24" s="34">
        <f t="shared" si="18"/>
        <v>0.861</v>
      </c>
      <c r="R24" s="34">
        <f t="shared" si="18"/>
        <v>1.1752500000000001</v>
      </c>
      <c r="S24" s="34">
        <f t="shared" si="18"/>
        <v>1.025</v>
      </c>
      <c r="T24" s="34">
        <f t="shared" si="18"/>
        <v>1.3092500000000002</v>
      </c>
      <c r="U24" s="34">
        <f t="shared" si="18"/>
        <v>1.6530000000000002</v>
      </c>
      <c r="V24" s="34">
        <f t="shared" si="18"/>
        <v>0.7432500000000001</v>
      </c>
      <c r="W24" s="34">
        <f t="shared" si="18"/>
        <v>0.94825</v>
      </c>
      <c r="X24" s="34">
        <f t="shared" si="18"/>
        <v>1.24875</v>
      </c>
      <c r="Y24" s="34">
        <f t="shared" si="18"/>
        <v>1.2917500000000002</v>
      </c>
      <c r="Z24" s="34">
        <f t="shared" si="18"/>
        <v>0.8392499999999999</v>
      </c>
    </row>
    <row r="25" spans="1:26" s="6" customFormat="1" ht="18.75" customHeight="1">
      <c r="A25" s="44"/>
      <c r="B25" s="25" t="s">
        <v>13</v>
      </c>
      <c r="C25" s="19">
        <f>71.18*C24</f>
        <v>82.30187500000001</v>
      </c>
      <c r="D25" s="19">
        <f aca="true" t="shared" si="19" ref="D25:M25">71.18*D24</f>
        <v>89.08177</v>
      </c>
      <c r="E25" s="19">
        <f t="shared" si="19"/>
        <v>72.05195499999999</v>
      </c>
      <c r="F25" s="19">
        <f t="shared" si="19"/>
        <v>93.21021</v>
      </c>
      <c r="G25" s="19">
        <f t="shared" si="19"/>
        <v>94.06437000000001</v>
      </c>
      <c r="H25" s="19">
        <f t="shared" si="19"/>
        <v>71.83841500000001</v>
      </c>
      <c r="I25" s="19">
        <f t="shared" si="19"/>
        <v>71.53590000000001</v>
      </c>
      <c r="J25" s="19">
        <f t="shared" si="19"/>
        <v>60.058125000000004</v>
      </c>
      <c r="K25" s="19">
        <f t="shared" si="19"/>
        <v>89.01059000000001</v>
      </c>
      <c r="L25" s="19">
        <f t="shared" si="19"/>
        <v>124.40484500000002</v>
      </c>
      <c r="M25" s="19">
        <f t="shared" si="19"/>
        <v>106.05820000000001</v>
      </c>
      <c r="N25" s="19">
        <f aca="true" t="shared" si="20" ref="N25:Z25">71.18*N24</f>
        <v>130.206015</v>
      </c>
      <c r="O25" s="19">
        <f t="shared" si="20"/>
        <v>93.405955</v>
      </c>
      <c r="P25" s="19">
        <f t="shared" si="20"/>
        <v>59.68443</v>
      </c>
      <c r="Q25" s="19">
        <f t="shared" si="20"/>
        <v>61.28598</v>
      </c>
      <c r="R25" s="19">
        <f t="shared" si="20"/>
        <v>83.65429500000002</v>
      </c>
      <c r="S25" s="19">
        <f t="shared" si="20"/>
        <v>72.9595</v>
      </c>
      <c r="T25" s="19">
        <f t="shared" si="20"/>
        <v>93.19241500000003</v>
      </c>
      <c r="U25" s="19">
        <f t="shared" si="20"/>
        <v>117.66054000000003</v>
      </c>
      <c r="V25" s="19">
        <f t="shared" si="20"/>
        <v>52.90453500000001</v>
      </c>
      <c r="W25" s="19">
        <f t="shared" si="20"/>
        <v>67.496435</v>
      </c>
      <c r="X25" s="19">
        <f t="shared" si="20"/>
        <v>88.886025</v>
      </c>
      <c r="Y25" s="19">
        <f t="shared" si="20"/>
        <v>91.94676500000003</v>
      </c>
      <c r="Z25" s="19">
        <f t="shared" si="20"/>
        <v>59.737815000000005</v>
      </c>
    </row>
    <row r="26" spans="1:26" s="6" customFormat="1" ht="18.75" customHeight="1">
      <c r="A26" s="44"/>
      <c r="B26" s="25" t="s">
        <v>2</v>
      </c>
      <c r="C26" s="19">
        <f>C25/C9/12</f>
        <v>0.01482916666666667</v>
      </c>
      <c r="D26" s="19">
        <f aca="true" t="shared" si="21" ref="D26:M26">D25/D9/12</f>
        <v>0.014829166666666666</v>
      </c>
      <c r="E26" s="19">
        <f t="shared" si="21"/>
        <v>0.014829166666666666</v>
      </c>
      <c r="F26" s="19">
        <f t="shared" si="21"/>
        <v>0.01482916666666667</v>
      </c>
      <c r="G26" s="19">
        <f t="shared" si="21"/>
        <v>0.01482916666666667</v>
      </c>
      <c r="H26" s="19">
        <f t="shared" si="21"/>
        <v>0.01482916666666667</v>
      </c>
      <c r="I26" s="19">
        <f t="shared" si="21"/>
        <v>0.01482916666666667</v>
      </c>
      <c r="J26" s="19">
        <f t="shared" si="21"/>
        <v>0.01482916666666667</v>
      </c>
      <c r="K26" s="19">
        <f t="shared" si="21"/>
        <v>0.01482916666666667</v>
      </c>
      <c r="L26" s="19">
        <f t="shared" si="21"/>
        <v>0.01482916666666667</v>
      </c>
      <c r="M26" s="19">
        <f t="shared" si="21"/>
        <v>0.01482916666666667</v>
      </c>
      <c r="N26" s="19">
        <f aca="true" t="shared" si="22" ref="N26:Z26">N25/N9/12</f>
        <v>0.014829166666666666</v>
      </c>
      <c r="O26" s="19">
        <f t="shared" si="22"/>
        <v>0.01482916666666667</v>
      </c>
      <c r="P26" s="19">
        <f t="shared" si="22"/>
        <v>0.014829166666666666</v>
      </c>
      <c r="Q26" s="19">
        <f t="shared" si="22"/>
        <v>0.01482916666666667</v>
      </c>
      <c r="R26" s="19">
        <f t="shared" si="22"/>
        <v>0.01482916666666667</v>
      </c>
      <c r="S26" s="19">
        <f t="shared" si="22"/>
        <v>0.01482916666666667</v>
      </c>
      <c r="T26" s="19">
        <f t="shared" si="22"/>
        <v>0.01482916666666667</v>
      </c>
      <c r="U26" s="19">
        <f t="shared" si="22"/>
        <v>0.01482916666666667</v>
      </c>
      <c r="V26" s="19">
        <f t="shared" si="22"/>
        <v>0.01482916666666667</v>
      </c>
      <c r="W26" s="19">
        <f t="shared" si="22"/>
        <v>0.014829166666666666</v>
      </c>
      <c r="X26" s="19">
        <f t="shared" si="22"/>
        <v>0.014829166666666666</v>
      </c>
      <c r="Y26" s="19">
        <f t="shared" si="22"/>
        <v>0.01482916666666667</v>
      </c>
      <c r="Z26" s="19">
        <f t="shared" si="22"/>
        <v>0.01482916666666667</v>
      </c>
    </row>
    <row r="27" spans="1:26" s="6" customFormat="1" ht="18.75" customHeight="1" thickBot="1">
      <c r="A27" s="45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33" t="s">
        <v>14</v>
      </c>
      <c r="S27" s="33" t="s">
        <v>14</v>
      </c>
      <c r="T27" s="33" t="s">
        <v>14</v>
      </c>
      <c r="U27" s="33" t="s">
        <v>14</v>
      </c>
      <c r="V27" s="33" t="s">
        <v>14</v>
      </c>
      <c r="W27" s="33" t="s">
        <v>14</v>
      </c>
      <c r="X27" s="33" t="s">
        <v>14</v>
      </c>
      <c r="Y27" s="33" t="s">
        <v>14</v>
      </c>
      <c r="Z27" s="33" t="s">
        <v>14</v>
      </c>
    </row>
    <row r="28" spans="1:26" s="6" customFormat="1" ht="18.75" customHeight="1" thickTop="1">
      <c r="A28" s="43" t="s">
        <v>19</v>
      </c>
      <c r="B28" s="24" t="s">
        <v>5</v>
      </c>
      <c r="C28" s="20">
        <f>C10*0.48%</f>
        <v>2.2199999999999998</v>
      </c>
      <c r="D28" s="20">
        <f>D10*0.48%</f>
        <v>2.4028799999999997</v>
      </c>
      <c r="E28" s="20">
        <f>E10*0.48%</f>
        <v>1.9435199999999997</v>
      </c>
      <c r="F28" s="20">
        <f>F10*0.48%</f>
        <v>2.5142399999999996</v>
      </c>
      <c r="G28" s="20">
        <f>G10*0.48%</f>
        <v>2.53728</v>
      </c>
      <c r="H28" s="20">
        <f>H10*0.7%</f>
        <v>2.8258999999999994</v>
      </c>
      <c r="I28" s="20">
        <f>I10*0.7%</f>
        <v>2.8139999999999996</v>
      </c>
      <c r="J28" s="20">
        <f>J10*0.48%</f>
        <v>1.6199999999999999</v>
      </c>
      <c r="K28" s="20">
        <f>K10*0.48%</f>
        <v>2.4009599999999995</v>
      </c>
      <c r="L28" s="20">
        <f>L10*0.48%</f>
        <v>3.35568</v>
      </c>
      <c r="M28" s="20">
        <f>M10*0.48%</f>
        <v>2.8608</v>
      </c>
      <c r="N28" s="20">
        <f>N10*0.7%</f>
        <v>5.1219</v>
      </c>
      <c r="O28" s="20">
        <f>O10*0.7%</f>
        <v>3.6742999999999997</v>
      </c>
      <c r="P28" s="20">
        <f>P10*0.7%</f>
        <v>2.3477999999999994</v>
      </c>
      <c r="Q28" s="20">
        <f aca="true" t="shared" si="23" ref="Q28:Z28">Q10*0.48%</f>
        <v>1.6531199999999997</v>
      </c>
      <c r="R28" s="20">
        <f t="shared" si="23"/>
        <v>2.25648</v>
      </c>
      <c r="S28" s="20">
        <f t="shared" si="23"/>
        <v>1.9679999999999997</v>
      </c>
      <c r="T28" s="20">
        <f t="shared" si="23"/>
        <v>2.51376</v>
      </c>
      <c r="U28" s="20">
        <f t="shared" si="23"/>
        <v>3.17376</v>
      </c>
      <c r="V28" s="20">
        <f t="shared" si="23"/>
        <v>1.4270399999999999</v>
      </c>
      <c r="W28" s="20">
        <f t="shared" si="23"/>
        <v>1.8206399999999998</v>
      </c>
      <c r="X28" s="20">
        <f t="shared" si="23"/>
        <v>2.3975999999999997</v>
      </c>
      <c r="Y28" s="20">
        <f t="shared" si="23"/>
        <v>2.48016</v>
      </c>
      <c r="Z28" s="20">
        <f t="shared" si="23"/>
        <v>1.61136</v>
      </c>
    </row>
    <row r="29" spans="1:26" s="6" customFormat="1" ht="18.75" customHeight="1">
      <c r="A29" s="44"/>
      <c r="B29" s="25" t="s">
        <v>13</v>
      </c>
      <c r="C29" s="19">
        <f>45.32*C28</f>
        <v>100.61039999999998</v>
      </c>
      <c r="D29" s="19">
        <f aca="true" t="shared" si="24" ref="D29:M29">45.32*D28</f>
        <v>108.89852159999998</v>
      </c>
      <c r="E29" s="19">
        <f t="shared" si="24"/>
        <v>88.08032639999999</v>
      </c>
      <c r="F29" s="19">
        <f t="shared" si="24"/>
        <v>113.94535679999998</v>
      </c>
      <c r="G29" s="19">
        <f t="shared" si="24"/>
        <v>114.9895296</v>
      </c>
      <c r="H29" s="19">
        <f t="shared" si="24"/>
        <v>128.06978799999996</v>
      </c>
      <c r="I29" s="19">
        <f t="shared" si="24"/>
        <v>127.53047999999998</v>
      </c>
      <c r="J29" s="19">
        <f t="shared" si="24"/>
        <v>73.41839999999999</v>
      </c>
      <c r="K29" s="19">
        <f t="shared" si="24"/>
        <v>108.81150719999998</v>
      </c>
      <c r="L29" s="19">
        <f t="shared" si="24"/>
        <v>152.0794176</v>
      </c>
      <c r="M29" s="19">
        <f t="shared" si="24"/>
        <v>129.651456</v>
      </c>
      <c r="N29" s="19">
        <f aca="true" t="shared" si="25" ref="N29:Z29">45.32*N28</f>
        <v>232.12450800000002</v>
      </c>
      <c r="O29" s="19">
        <f t="shared" si="25"/>
        <v>166.519276</v>
      </c>
      <c r="P29" s="19">
        <f t="shared" si="25"/>
        <v>106.40229599999998</v>
      </c>
      <c r="Q29" s="19">
        <f t="shared" si="25"/>
        <v>74.91939839999999</v>
      </c>
      <c r="R29" s="19">
        <f t="shared" si="25"/>
        <v>102.26367359999999</v>
      </c>
      <c r="S29" s="19">
        <f t="shared" si="25"/>
        <v>89.18975999999999</v>
      </c>
      <c r="T29" s="19">
        <f t="shared" si="25"/>
        <v>113.9236032</v>
      </c>
      <c r="U29" s="19">
        <f t="shared" si="25"/>
        <v>143.8348032</v>
      </c>
      <c r="V29" s="19">
        <f t="shared" si="25"/>
        <v>64.67345279999999</v>
      </c>
      <c r="W29" s="19">
        <f t="shared" si="25"/>
        <v>82.5114048</v>
      </c>
      <c r="X29" s="19">
        <f t="shared" si="25"/>
        <v>108.65923199999999</v>
      </c>
      <c r="Y29" s="19">
        <f t="shared" si="25"/>
        <v>112.4008512</v>
      </c>
      <c r="Z29" s="19">
        <f t="shared" si="25"/>
        <v>73.0268352</v>
      </c>
    </row>
    <row r="30" spans="1:26" s="6" customFormat="1" ht="18.75" customHeight="1">
      <c r="A30" s="44"/>
      <c r="B30" s="25" t="s">
        <v>2</v>
      </c>
      <c r="C30" s="19">
        <f>C29/C9/12</f>
        <v>0.018128</v>
      </c>
      <c r="D30" s="19">
        <f aca="true" t="shared" si="26" ref="D30:M30">D29/D9/12</f>
        <v>0.018127999999999995</v>
      </c>
      <c r="E30" s="19">
        <f t="shared" si="26"/>
        <v>0.018128</v>
      </c>
      <c r="F30" s="19">
        <f t="shared" si="26"/>
        <v>0.018128</v>
      </c>
      <c r="G30" s="19">
        <f t="shared" si="26"/>
        <v>0.018128</v>
      </c>
      <c r="H30" s="19">
        <f t="shared" si="26"/>
        <v>0.02643666666666666</v>
      </c>
      <c r="I30" s="19">
        <f t="shared" si="26"/>
        <v>0.026436666666666664</v>
      </c>
      <c r="J30" s="19">
        <f t="shared" si="26"/>
        <v>0.018128</v>
      </c>
      <c r="K30" s="19">
        <f t="shared" si="26"/>
        <v>0.018127999999999995</v>
      </c>
      <c r="L30" s="19">
        <f t="shared" si="26"/>
        <v>0.018128</v>
      </c>
      <c r="M30" s="19">
        <f t="shared" si="26"/>
        <v>0.018128000000000002</v>
      </c>
      <c r="N30" s="19">
        <f aca="true" t="shared" si="27" ref="N30:Z30">N29/N9/12</f>
        <v>0.026436666666666667</v>
      </c>
      <c r="O30" s="19">
        <f t="shared" si="27"/>
        <v>0.026436666666666667</v>
      </c>
      <c r="P30" s="19">
        <f t="shared" si="27"/>
        <v>0.026436666666666664</v>
      </c>
      <c r="Q30" s="19">
        <f t="shared" si="27"/>
        <v>0.018128</v>
      </c>
      <c r="R30" s="19">
        <f t="shared" si="27"/>
        <v>0.018128</v>
      </c>
      <c r="S30" s="19">
        <f t="shared" si="27"/>
        <v>0.018128</v>
      </c>
      <c r="T30" s="19">
        <f t="shared" si="27"/>
        <v>0.018128</v>
      </c>
      <c r="U30" s="19">
        <f t="shared" si="27"/>
        <v>0.018128000000000002</v>
      </c>
      <c r="V30" s="19">
        <f t="shared" si="27"/>
        <v>0.018128</v>
      </c>
      <c r="W30" s="19">
        <f t="shared" si="27"/>
        <v>0.018128</v>
      </c>
      <c r="X30" s="19">
        <f t="shared" si="27"/>
        <v>0.018128</v>
      </c>
      <c r="Y30" s="19">
        <f t="shared" si="27"/>
        <v>0.018128</v>
      </c>
      <c r="Z30" s="19">
        <f t="shared" si="27"/>
        <v>0.018128</v>
      </c>
    </row>
    <row r="31" spans="1:26" s="6" customFormat="1" ht="18.75" customHeight="1" thickBot="1">
      <c r="A31" s="45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</row>
    <row r="32" spans="1:26" s="36" customFormat="1" ht="18.75" customHeight="1" thickTop="1">
      <c r="A32" s="43" t="s">
        <v>20</v>
      </c>
      <c r="B32" s="27" t="s">
        <v>15</v>
      </c>
      <c r="C32" s="37" t="s">
        <v>24</v>
      </c>
      <c r="D32" s="37" t="s">
        <v>24</v>
      </c>
      <c r="E32" s="38" t="s">
        <v>24</v>
      </c>
      <c r="F32" s="38" t="s">
        <v>24</v>
      </c>
      <c r="G32" s="38" t="s">
        <v>24</v>
      </c>
      <c r="H32" s="38" t="s">
        <v>24</v>
      </c>
      <c r="I32" s="38" t="s">
        <v>24</v>
      </c>
      <c r="J32" s="38" t="s">
        <v>24</v>
      </c>
      <c r="K32" s="38" t="s">
        <v>24</v>
      </c>
      <c r="L32" s="38" t="s">
        <v>24</v>
      </c>
      <c r="M32" s="38" t="s">
        <v>24</v>
      </c>
      <c r="N32" s="38" t="s">
        <v>24</v>
      </c>
      <c r="O32" s="38" t="s">
        <v>30</v>
      </c>
      <c r="P32" s="38" t="s">
        <v>31</v>
      </c>
      <c r="Q32" s="38" t="s">
        <v>31</v>
      </c>
      <c r="R32" s="37" t="s">
        <v>23</v>
      </c>
      <c r="S32" s="37" t="s">
        <v>88</v>
      </c>
      <c r="T32" s="37" t="s">
        <v>30</v>
      </c>
      <c r="U32" s="37" t="s">
        <v>88</v>
      </c>
      <c r="V32" s="37" t="s">
        <v>88</v>
      </c>
      <c r="W32" s="37" t="s">
        <v>32</v>
      </c>
      <c r="X32" s="37" t="s">
        <v>30</v>
      </c>
      <c r="Y32" s="37" t="s">
        <v>30</v>
      </c>
      <c r="Z32" s="37" t="s">
        <v>31</v>
      </c>
    </row>
    <row r="33" spans="1:26" s="6" customFormat="1" ht="18.75" customHeight="1">
      <c r="A33" s="44"/>
      <c r="B33" s="29" t="s">
        <v>4</v>
      </c>
      <c r="C33" s="2">
        <f>C32*10%</f>
        <v>0</v>
      </c>
      <c r="D33" s="2">
        <f aca="true" t="shared" si="28" ref="D33:L33">D32*10%</f>
        <v>0</v>
      </c>
      <c r="E33" s="2">
        <f t="shared" si="28"/>
        <v>0</v>
      </c>
      <c r="F33" s="2">
        <f t="shared" si="28"/>
        <v>0</v>
      </c>
      <c r="G33" s="5">
        <f>G32*15%</f>
        <v>0</v>
      </c>
      <c r="H33" s="5">
        <f>H32*8%</f>
        <v>0</v>
      </c>
      <c r="I33" s="5">
        <f>I32*15%</f>
        <v>0</v>
      </c>
      <c r="J33" s="2">
        <f t="shared" si="28"/>
        <v>0</v>
      </c>
      <c r="K33" s="5">
        <f>K32*8%</f>
        <v>0</v>
      </c>
      <c r="L33" s="2">
        <f t="shared" si="28"/>
        <v>0</v>
      </c>
      <c r="M33" s="2">
        <f>M32*5%</f>
        <v>0</v>
      </c>
      <c r="N33" s="5">
        <f>N32*8%</f>
        <v>0</v>
      </c>
      <c r="O33" s="2">
        <f>O32*10%</f>
        <v>1.6</v>
      </c>
      <c r="P33" s="5">
        <f>P32*8%</f>
        <v>0.8</v>
      </c>
      <c r="Q33" s="2">
        <f aca="true" t="shared" si="29" ref="Q33:Z33">Q32*10%</f>
        <v>1</v>
      </c>
      <c r="R33" s="2">
        <f t="shared" si="29"/>
        <v>1.2000000000000002</v>
      </c>
      <c r="S33" s="2">
        <f t="shared" si="29"/>
        <v>1.8</v>
      </c>
      <c r="T33" s="2">
        <f t="shared" si="29"/>
        <v>1.6</v>
      </c>
      <c r="U33" s="2">
        <f t="shared" si="29"/>
        <v>1.8</v>
      </c>
      <c r="V33" s="2">
        <f t="shared" si="29"/>
        <v>1.8</v>
      </c>
      <c r="W33" s="2">
        <f t="shared" si="29"/>
        <v>0.8</v>
      </c>
      <c r="X33" s="2">
        <f t="shared" si="29"/>
        <v>1.6</v>
      </c>
      <c r="Y33" s="2">
        <f t="shared" si="29"/>
        <v>1.6</v>
      </c>
      <c r="Z33" s="2">
        <f t="shared" si="29"/>
        <v>1</v>
      </c>
    </row>
    <row r="34" spans="1:26" s="6" customFormat="1" ht="18.75" customHeight="1">
      <c r="A34" s="44"/>
      <c r="B34" s="30" t="s">
        <v>1</v>
      </c>
      <c r="C34" s="3">
        <f>C33*1209.48</f>
        <v>0</v>
      </c>
      <c r="D34" s="3">
        <f aca="true" t="shared" si="30" ref="D34:M34">D33*1209.48</f>
        <v>0</v>
      </c>
      <c r="E34" s="3">
        <f t="shared" si="30"/>
        <v>0</v>
      </c>
      <c r="F34" s="3">
        <f t="shared" si="30"/>
        <v>0</v>
      </c>
      <c r="G34" s="3">
        <f t="shared" si="30"/>
        <v>0</v>
      </c>
      <c r="H34" s="3">
        <f t="shared" si="30"/>
        <v>0</v>
      </c>
      <c r="I34" s="3">
        <f t="shared" si="30"/>
        <v>0</v>
      </c>
      <c r="J34" s="3">
        <f t="shared" si="30"/>
        <v>0</v>
      </c>
      <c r="K34" s="3">
        <f t="shared" si="30"/>
        <v>0</v>
      </c>
      <c r="L34" s="3">
        <f t="shared" si="30"/>
        <v>0</v>
      </c>
      <c r="M34" s="3">
        <f t="shared" si="30"/>
        <v>0</v>
      </c>
      <c r="N34" s="3">
        <f aca="true" t="shared" si="31" ref="N34:Z34">N33*1209.48</f>
        <v>0</v>
      </c>
      <c r="O34" s="3">
        <f t="shared" si="31"/>
        <v>1935.1680000000001</v>
      </c>
      <c r="P34" s="3">
        <f t="shared" si="31"/>
        <v>967.5840000000001</v>
      </c>
      <c r="Q34" s="3">
        <f t="shared" si="31"/>
        <v>1209.48</v>
      </c>
      <c r="R34" s="3">
        <f t="shared" si="31"/>
        <v>1451.3760000000002</v>
      </c>
      <c r="S34" s="3">
        <f t="shared" si="31"/>
        <v>2177.0640000000003</v>
      </c>
      <c r="T34" s="3">
        <f t="shared" si="31"/>
        <v>1935.1680000000001</v>
      </c>
      <c r="U34" s="3">
        <f t="shared" si="31"/>
        <v>2177.0640000000003</v>
      </c>
      <c r="V34" s="3">
        <f t="shared" si="31"/>
        <v>2177.0640000000003</v>
      </c>
      <c r="W34" s="3">
        <f t="shared" si="31"/>
        <v>967.5840000000001</v>
      </c>
      <c r="X34" s="3">
        <f t="shared" si="31"/>
        <v>1935.1680000000001</v>
      </c>
      <c r="Y34" s="3">
        <f t="shared" si="31"/>
        <v>1935.1680000000001</v>
      </c>
      <c r="Z34" s="3">
        <f t="shared" si="31"/>
        <v>1209.48</v>
      </c>
    </row>
    <row r="35" spans="1:26" s="6" customFormat="1" ht="18.75" customHeight="1">
      <c r="A35" s="44"/>
      <c r="B35" s="30" t="s">
        <v>2</v>
      </c>
      <c r="C35" s="4">
        <f>C34/C9</f>
        <v>0</v>
      </c>
      <c r="D35" s="4">
        <f aca="true" t="shared" si="32" ref="D35:M35">D34/D9</f>
        <v>0</v>
      </c>
      <c r="E35" s="4">
        <f t="shared" si="32"/>
        <v>0</v>
      </c>
      <c r="F35" s="4">
        <f t="shared" si="32"/>
        <v>0</v>
      </c>
      <c r="G35" s="4">
        <f t="shared" si="32"/>
        <v>0</v>
      </c>
      <c r="H35" s="4">
        <f t="shared" si="32"/>
        <v>0</v>
      </c>
      <c r="I35" s="4">
        <f t="shared" si="32"/>
        <v>0</v>
      </c>
      <c r="J35" s="4">
        <f t="shared" si="32"/>
        <v>0</v>
      </c>
      <c r="K35" s="4">
        <f t="shared" si="32"/>
        <v>0</v>
      </c>
      <c r="L35" s="4">
        <f t="shared" si="32"/>
        <v>0</v>
      </c>
      <c r="M35" s="4">
        <f t="shared" si="32"/>
        <v>0</v>
      </c>
      <c r="N35" s="4">
        <f aca="true" t="shared" si="33" ref="N35:Z35">N34/N9</f>
        <v>0</v>
      </c>
      <c r="O35" s="4">
        <f t="shared" si="33"/>
        <v>3.6867365212421417</v>
      </c>
      <c r="P35" s="4">
        <f t="shared" si="33"/>
        <v>2.8848658318425766</v>
      </c>
      <c r="Q35" s="4">
        <f t="shared" si="33"/>
        <v>3.5118466898954708</v>
      </c>
      <c r="R35" s="4">
        <f t="shared" si="33"/>
        <v>3.087377153797065</v>
      </c>
      <c r="S35" s="4">
        <f t="shared" si="33"/>
        <v>5.309912195121952</v>
      </c>
      <c r="T35" s="4">
        <f t="shared" si="33"/>
        <v>3.695184265801031</v>
      </c>
      <c r="U35" s="4">
        <f t="shared" si="33"/>
        <v>3.292595281306715</v>
      </c>
      <c r="V35" s="4">
        <f t="shared" si="33"/>
        <v>7.322785065590313</v>
      </c>
      <c r="W35" s="4">
        <f t="shared" si="33"/>
        <v>2.550972844713947</v>
      </c>
      <c r="X35" s="4">
        <f t="shared" si="33"/>
        <v>3.8742102102102103</v>
      </c>
      <c r="Y35" s="4">
        <f t="shared" si="33"/>
        <v>3.7452448229146507</v>
      </c>
      <c r="Z35" s="4">
        <f t="shared" si="33"/>
        <v>3.6028596961572834</v>
      </c>
    </row>
    <row r="36" spans="1:26" s="6" customFormat="1" ht="18.75" customHeight="1" thickBot="1">
      <c r="A36" s="45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</row>
    <row r="37" spans="1:26" s="15" customFormat="1" ht="18.75" customHeight="1" thickTop="1">
      <c r="A37" s="46" t="s">
        <v>12</v>
      </c>
      <c r="B37" s="47"/>
      <c r="C37" s="21">
        <f>C12+C16+C21+C25+C29+C34</f>
        <v>38206.127524999996</v>
      </c>
      <c r="D37" s="21">
        <f aca="true" t="shared" si="34" ref="D37:M37">D12+D16+D21+D25+D29+D34</f>
        <v>39263.301407599996</v>
      </c>
      <c r="E37" s="21">
        <f t="shared" si="34"/>
        <v>39145.178395400006</v>
      </c>
      <c r="F37" s="21">
        <f t="shared" si="34"/>
        <v>40053.9974868</v>
      </c>
      <c r="G37" s="21">
        <f t="shared" si="34"/>
        <v>40040.22709560001</v>
      </c>
      <c r="H37" s="21">
        <f t="shared" si="34"/>
        <v>36614.834085</v>
      </c>
      <c r="I37" s="21">
        <f t="shared" si="34"/>
        <v>34030.1961</v>
      </c>
      <c r="J37" s="21">
        <f t="shared" si="34"/>
        <v>31443.673274999997</v>
      </c>
      <c r="K37" s="21">
        <f t="shared" si="34"/>
        <v>35958.1664692</v>
      </c>
      <c r="L37" s="21">
        <f t="shared" si="34"/>
        <v>39696.5535886</v>
      </c>
      <c r="M37" s="21">
        <f t="shared" si="34"/>
        <v>44265.17205599999</v>
      </c>
      <c r="N37" s="21">
        <f aca="true" t="shared" si="35" ref="N37:Z37">N12+N16+N21+N25+N29+N34</f>
        <v>45748.666485</v>
      </c>
      <c r="O37" s="21">
        <f t="shared" si="35"/>
        <v>35693.104545</v>
      </c>
      <c r="P37" s="21">
        <f t="shared" si="35"/>
        <v>35680.464570000004</v>
      </c>
      <c r="Q37" s="21">
        <f t="shared" si="35"/>
        <v>39241.27176240001</v>
      </c>
      <c r="R37" s="21">
        <f t="shared" si="35"/>
        <v>39868.383354599995</v>
      </c>
      <c r="S37" s="21">
        <f t="shared" si="35"/>
        <v>38926.455859999995</v>
      </c>
      <c r="T37" s="21">
        <f t="shared" si="35"/>
        <v>41839.433100199996</v>
      </c>
      <c r="U37" s="21">
        <f t="shared" si="35"/>
        <v>45896.589175199995</v>
      </c>
      <c r="V37" s="21">
        <f t="shared" si="35"/>
        <v>35799.3299658</v>
      </c>
      <c r="W37" s="21">
        <f t="shared" si="35"/>
        <v>36865.13233780001</v>
      </c>
      <c r="X37" s="21">
        <f t="shared" si="35"/>
        <v>41167.947326999994</v>
      </c>
      <c r="Y37" s="21">
        <f t="shared" si="35"/>
        <v>41645.2016782</v>
      </c>
      <c r="Z37" s="21">
        <f t="shared" si="35"/>
        <v>35897.2440522</v>
      </c>
    </row>
    <row r="38" spans="3:26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3:26" s="15" customFormat="1" ht="13.5" customHeight="1">
      <c r="C39" s="23">
        <f>C37/C9/12</f>
        <v>6.883986941441441</v>
      </c>
      <c r="D39" s="23">
        <f aca="true" t="shared" si="36" ref="D39:L39">D37/D9/12</f>
        <v>6.536040319549873</v>
      </c>
      <c r="E39" s="23">
        <f t="shared" si="36"/>
        <v>8.056552728122172</v>
      </c>
      <c r="F39" s="23">
        <f t="shared" si="36"/>
        <v>6.372342733676977</v>
      </c>
      <c r="G39" s="23">
        <f t="shared" si="36"/>
        <v>6.312307210177829</v>
      </c>
      <c r="H39" s="23">
        <f t="shared" si="36"/>
        <v>7.558177294401784</v>
      </c>
      <c r="I39" s="23">
        <f t="shared" si="36"/>
        <v>7.054352425373135</v>
      </c>
      <c r="J39" s="23">
        <f t="shared" si="36"/>
        <v>7.763869944444444</v>
      </c>
      <c r="K39" s="23">
        <f t="shared" si="36"/>
        <v>5.990631492269759</v>
      </c>
      <c r="L39" s="23">
        <f t="shared" si="36"/>
        <v>4.731864014280265</v>
      </c>
      <c r="M39" s="23">
        <f aca="true" t="shared" si="37" ref="M39:Z39">M37/M9/12</f>
        <v>6.189201909395972</v>
      </c>
      <c r="N39" s="23">
        <f t="shared" si="37"/>
        <v>5.210316897293973</v>
      </c>
      <c r="O39" s="23">
        <f t="shared" si="37"/>
        <v>5.666651512192799</v>
      </c>
      <c r="P39" s="23">
        <f t="shared" si="37"/>
        <v>8.865152198867026</v>
      </c>
      <c r="Q39" s="23">
        <f t="shared" si="37"/>
        <v>9.49508124332172</v>
      </c>
      <c r="R39" s="23">
        <f t="shared" si="37"/>
        <v>7.067358603594979</v>
      </c>
      <c r="S39" s="23">
        <f t="shared" si="37"/>
        <v>7.911881272357722</v>
      </c>
      <c r="T39" s="23">
        <f t="shared" si="37"/>
        <v>6.657665505091972</v>
      </c>
      <c r="U39" s="23">
        <f t="shared" si="37"/>
        <v>5.784506601028433</v>
      </c>
      <c r="V39" s="23">
        <f t="shared" si="37"/>
        <v>10.034569448873192</v>
      </c>
      <c r="W39" s="23">
        <f t="shared" si="37"/>
        <v>8.099378754240268</v>
      </c>
      <c r="X39" s="23">
        <f t="shared" si="37"/>
        <v>6.868192747247246</v>
      </c>
      <c r="Y39" s="23">
        <f t="shared" si="37"/>
        <v>6.7165346877943355</v>
      </c>
      <c r="Z39" s="23">
        <f t="shared" si="37"/>
        <v>8.911042610515343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C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2016-10-03T08:34:18Z</cp:lastPrinted>
  <dcterms:created xsi:type="dcterms:W3CDTF">2007-12-13T08:11:03Z</dcterms:created>
  <dcterms:modified xsi:type="dcterms:W3CDTF">2016-10-14T09:20:16Z</dcterms:modified>
  <cp:category/>
  <cp:version/>
  <cp:contentType/>
  <cp:contentStatus/>
</cp:coreProperties>
</file>